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40" windowHeight="603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Flyman</author>
  </authors>
  <commentList>
    <comment ref="B22" authorId="0">
      <text>
        <r>
          <rPr>
            <b/>
            <sz val="8"/>
            <rFont val="Tahoma"/>
            <family val="0"/>
          </rPr>
          <t>Flyman:</t>
        </r>
        <r>
          <rPr>
            <sz val="8"/>
            <rFont val="Tahoma"/>
            <family val="0"/>
          </rPr>
          <t xml:space="preserve">
Введите сюда диаметр провода, результат в виде графиков на втором "щите"</t>
        </r>
      </text>
    </comment>
  </commentList>
</comments>
</file>

<file path=xl/sharedStrings.xml><?xml version="1.0" encoding="utf-8"?>
<sst xmlns="http://schemas.openxmlformats.org/spreadsheetml/2006/main" count="4" uniqueCount="4">
  <si>
    <t>D=</t>
  </si>
  <si>
    <t>диаметр провода по изоляции =</t>
  </si>
  <si>
    <t xml:space="preserve">Зависимость индуктивности от колличества витков (намотка виток к витку), </t>
  </si>
  <si>
    <t>Диаметр провода по изоляции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</si>
</sst>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0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3125"/>
          <c:h val="0.98375"/>
        </c:manualLayout>
      </c:layout>
      <c:lineChart>
        <c:grouping val="standard"/>
        <c:varyColors val="0"/>
        <c:ser>
          <c:idx val="16"/>
          <c:order val="0"/>
          <c:tx>
            <c:v>10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Sheet1!$R$11:$R$20</c:f>
              <c:numCache>
                <c:ptCount val="10"/>
                <c:pt idx="0">
                  <c:v>1.21</c:v>
                </c:pt>
                <c:pt idx="1">
                  <c:v>1.3714285714285714</c:v>
                </c:pt>
                <c:pt idx="2">
                  <c:v>1.5363636363636364</c:v>
                </c:pt>
                <c:pt idx="3">
                  <c:v>1.7043478260869565</c:v>
                </c:pt>
                <c:pt idx="4">
                  <c:v>1.875</c:v>
                </c:pt>
                <c:pt idx="5">
                  <c:v>2.048</c:v>
                </c:pt>
                <c:pt idx="6">
                  <c:v>2.223076923076923</c:v>
                </c:pt>
                <c:pt idx="7">
                  <c:v>2.4</c:v>
                </c:pt>
                <c:pt idx="8">
                  <c:v>2.5785714285714287</c:v>
                </c:pt>
                <c:pt idx="9">
                  <c:v>2.7586206896551726</c:v>
                </c:pt>
              </c:numCache>
            </c:numRef>
          </c:val>
          <c:smooth val="1"/>
        </c:ser>
        <c:ser>
          <c:idx val="15"/>
          <c:order val="1"/>
          <c:tx>
            <c:v>9,5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Sheet1!$Q$11:$Q$20</c:f>
              <c:numCache>
                <c:ptCount val="10"/>
                <c:pt idx="0">
                  <c:v>1.117161125319693</c:v>
                </c:pt>
                <c:pt idx="1">
                  <c:v>1.2648175182481751</c:v>
                </c:pt>
                <c:pt idx="2">
                  <c:v>1.415522041763341</c:v>
                </c:pt>
                <c:pt idx="3">
                  <c:v>1.568869179600887</c:v>
                </c:pt>
                <c:pt idx="4">
                  <c:v>1.7245222929936306</c:v>
                </c:pt>
                <c:pt idx="5">
                  <c:v>1.8821995926680246</c:v>
                </c:pt>
                <c:pt idx="6">
                  <c:v>2.041663405088063</c:v>
                </c:pt>
                <c:pt idx="7">
                  <c:v>2.2027118644067794</c:v>
                </c:pt>
                <c:pt idx="8">
                  <c:v>2.3651724137931036</c:v>
                </c:pt>
                <c:pt idx="9">
                  <c:v>2.5288966725043784</c:v>
                </c:pt>
              </c:numCache>
            </c:numRef>
          </c:val>
          <c:smooth val="1"/>
        </c:ser>
        <c:ser>
          <c:idx val="14"/>
          <c:order val="2"/>
          <c:tx>
            <c:v>9,0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Sheet1!$P$11:$P$20</c:f>
              <c:numCache>
                <c:ptCount val="10"/>
                <c:pt idx="0">
                  <c:v>1.026282722513089</c:v>
                </c:pt>
                <c:pt idx="1">
                  <c:v>1.160597014925373</c:v>
                </c:pt>
                <c:pt idx="2">
                  <c:v>1.2975355450236967</c:v>
                </c:pt>
                <c:pt idx="3">
                  <c:v>1.4367420814479637</c:v>
                </c:pt>
                <c:pt idx="4">
                  <c:v>1.5779220779220777</c:v>
                </c:pt>
                <c:pt idx="5">
                  <c:v>1.7208298755186724</c:v>
                </c:pt>
                <c:pt idx="6">
                  <c:v>1.8652589641434265</c:v>
                </c:pt>
                <c:pt idx="7">
                  <c:v>2.0110344827586206</c:v>
                </c:pt>
                <c:pt idx="8">
                  <c:v>2.158007380073801</c:v>
                </c:pt>
                <c:pt idx="9">
                  <c:v>2.306049822064057</c:v>
                </c:pt>
              </c:numCache>
            </c:numRef>
          </c:val>
          <c:smooth val="1"/>
        </c:ser>
        <c:ser>
          <c:idx val="13"/>
          <c:order val="3"/>
          <c:tx>
            <c:v>8,5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Sheet1!$O$11:$O$20</c:f>
              <c:numCache>
                <c:ptCount val="10"/>
                <c:pt idx="0">
                  <c:v>0.9375067024128685</c:v>
                </c:pt>
                <c:pt idx="1">
                  <c:v>1.0589312977099237</c:v>
                </c:pt>
                <c:pt idx="2">
                  <c:v>1.1825907990314772</c:v>
                </c:pt>
                <c:pt idx="3">
                  <c:v>1.308175519630485</c:v>
                </c:pt>
                <c:pt idx="4">
                  <c:v>1.435430463576159</c:v>
                </c:pt>
                <c:pt idx="5">
                  <c:v>1.5641437632135309</c:v>
                </c:pt>
                <c:pt idx="6">
                  <c:v>1.6941379310344828</c:v>
                </c:pt>
                <c:pt idx="7">
                  <c:v>1.825263157894737</c:v>
                </c:pt>
                <c:pt idx="8">
                  <c:v>1.9573921200750468</c:v>
                </c:pt>
                <c:pt idx="9">
                  <c:v>2.090415913200723</c:v>
                </c:pt>
              </c:numCache>
            </c:numRef>
          </c:val>
          <c:smooth val="1"/>
        </c:ser>
        <c:ser>
          <c:idx val="12"/>
          <c:order val="4"/>
          <c:tx>
            <c:v>8,0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Sheet1!$N$11:$N$20</c:f>
              <c:numCache>
                <c:ptCount val="10"/>
                <c:pt idx="0">
                  <c:v>0.850989010989011</c:v>
                </c:pt>
                <c:pt idx="1">
                  <c:v>0.96</c:v>
                </c:pt>
                <c:pt idx="2">
                  <c:v>1.070891089108911</c:v>
                </c:pt>
                <c:pt idx="3">
                  <c:v>1.1833962264150943</c:v>
                </c:pt>
                <c:pt idx="4">
                  <c:v>1.2972972972972974</c:v>
                </c:pt>
                <c:pt idx="5">
                  <c:v>1.4124137931034482</c:v>
                </c:pt>
                <c:pt idx="6">
                  <c:v>1.528595041322314</c:v>
                </c:pt>
                <c:pt idx="7">
                  <c:v>1.6457142857142857</c:v>
                </c:pt>
                <c:pt idx="8">
                  <c:v>1.7636641221374045</c:v>
                </c:pt>
                <c:pt idx="9">
                  <c:v>1.8823529411764706</c:v>
                </c:pt>
              </c:numCache>
            </c:numRef>
          </c:val>
          <c:smooth val="1"/>
        </c:ser>
        <c:ser>
          <c:idx val="11"/>
          <c:order val="5"/>
          <c:tx>
            <c:v>7,5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Sheet1!$M$11:$M$20</c:f>
              <c:numCache>
                <c:ptCount val="10"/>
                <c:pt idx="0">
                  <c:v>0.7669014084507043</c:v>
                </c:pt>
                <c:pt idx="1">
                  <c:v>0.864</c:v>
                </c:pt>
                <c:pt idx="2">
                  <c:v>0.9626582278481012</c:v>
                </c:pt>
                <c:pt idx="3">
                  <c:v>1.0626506024096387</c:v>
                </c:pt>
                <c:pt idx="4">
                  <c:v>1.1637931034482758</c:v>
                </c:pt>
                <c:pt idx="5">
                  <c:v>1.265934065934066</c:v>
                </c:pt>
                <c:pt idx="6">
                  <c:v>1.3689473684210527</c:v>
                </c:pt>
                <c:pt idx="7">
                  <c:v>1.4727272727272727</c:v>
                </c:pt>
                <c:pt idx="8">
                  <c:v>1.5771844660194176</c:v>
                </c:pt>
                <c:pt idx="9">
                  <c:v>1.6822429906542056</c:v>
                </c:pt>
              </c:numCache>
            </c:numRef>
          </c:val>
          <c:smooth val="1"/>
        </c:ser>
        <c:ser>
          <c:idx val="10"/>
          <c:order val="6"/>
          <c:tx>
            <c:v>7,0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Sheet1!$L$11:$L$20</c:f>
              <c:numCache>
                <c:ptCount val="10"/>
                <c:pt idx="0">
                  <c:v>0.6854335260115607</c:v>
                </c:pt>
                <c:pt idx="1">
                  <c:v>0.7711475409836066</c:v>
                </c:pt>
                <c:pt idx="2">
                  <c:v>0.8581347150259067</c:v>
                </c:pt>
                <c:pt idx="3">
                  <c:v>0.9462068965517242</c:v>
                </c:pt>
                <c:pt idx="4">
                  <c:v>1.035211267605634</c:v>
                </c:pt>
                <c:pt idx="5">
                  <c:v>1.1250224215246638</c:v>
                </c:pt>
                <c:pt idx="6">
                  <c:v>1.2155364806866953</c:v>
                </c:pt>
                <c:pt idx="7">
                  <c:v>1.3066666666666666</c:v>
                </c:pt>
                <c:pt idx="8">
                  <c:v>1.3983399209486167</c:v>
                </c:pt>
                <c:pt idx="9">
                  <c:v>1.4904942965779466</c:v>
                </c:pt>
              </c:numCache>
            </c:numRef>
          </c:val>
          <c:smooth val="1"/>
        </c:ser>
        <c:ser>
          <c:idx val="9"/>
          <c:order val="7"/>
          <c:tx>
            <c:v>6,5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Sheet1!$K$11:$K$20</c:f>
              <c:numCache>
                <c:ptCount val="10"/>
                <c:pt idx="0">
                  <c:v>0.6067952522255192</c:v>
                </c:pt>
                <c:pt idx="1">
                  <c:v>0.6816806722689076</c:v>
                </c:pt>
                <c:pt idx="2">
                  <c:v>0.7575862068965518</c:v>
                </c:pt>
                <c:pt idx="3">
                  <c:v>0.8343576826196474</c:v>
                </c:pt>
                <c:pt idx="4">
                  <c:v>0.9118705035971223</c:v>
                </c:pt>
                <c:pt idx="5">
                  <c:v>0.9900228832951945</c:v>
                </c:pt>
                <c:pt idx="6">
                  <c:v>1.068730853391685</c:v>
                </c:pt>
                <c:pt idx="7">
                  <c:v>1.1479245283018868</c:v>
                </c:pt>
                <c:pt idx="8">
                  <c:v>1.2275452716297788</c:v>
                </c:pt>
                <c:pt idx="9">
                  <c:v>1.3075435203094776</c:v>
                </c:pt>
              </c:numCache>
            </c:numRef>
          </c:val>
          <c:smooth val="1"/>
        </c:ser>
        <c:ser>
          <c:idx val="8"/>
          <c:order val="8"/>
          <c:tx>
            <c:v>6,0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Sheet1!$J$11:$J$20</c:f>
              <c:numCache>
                <c:ptCount val="10"/>
                <c:pt idx="0">
                  <c:v>0.5312195121951219</c:v>
                </c:pt>
                <c:pt idx="1">
                  <c:v>0.5958620689655172</c:v>
                </c:pt>
                <c:pt idx="2">
                  <c:v>0.6613043478260869</c:v>
                </c:pt>
                <c:pt idx="3">
                  <c:v>0.7274226804123711</c:v>
                </c:pt>
                <c:pt idx="4">
                  <c:v>0.7941176470588235</c:v>
                </c:pt>
                <c:pt idx="5">
                  <c:v>0.8613084112149533</c:v>
                </c:pt>
                <c:pt idx="6">
                  <c:v>0.9289285714285714</c:v>
                </c:pt>
                <c:pt idx="7">
                  <c:v>0.9969230769230769</c:v>
                </c:pt>
                <c:pt idx="8">
                  <c:v>1.0652459016393443</c:v>
                </c:pt>
                <c:pt idx="9">
                  <c:v>1.1338582677165354</c:v>
                </c:pt>
              </c:numCache>
            </c:numRef>
          </c:val>
          <c:smooth val="1"/>
        </c:ser>
        <c:ser>
          <c:idx val="7"/>
          <c:order val="9"/>
          <c:tx>
            <c:v>5,5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Sheet1!$I$11:$I$20</c:f>
              <c:numCache>
                <c:ptCount val="10"/>
                <c:pt idx="0">
                  <c:v>0.4589655172413793</c:v>
                </c:pt>
                <c:pt idx="1">
                  <c:v>0.5139823008849558</c:v>
                </c:pt>
                <c:pt idx="2">
                  <c:v>0.5696100278551532</c:v>
                </c:pt>
                <c:pt idx="3">
                  <c:v>0.6257519788918205</c:v>
                </c:pt>
                <c:pt idx="4">
                  <c:v>0.6823308270676692</c:v>
                </c:pt>
                <c:pt idx="5">
                  <c:v>0.7392840095465394</c:v>
                </c:pt>
                <c:pt idx="6">
                  <c:v>0.7965603644646926</c:v>
                </c:pt>
                <c:pt idx="7">
                  <c:v>0.8541176470588234</c:v>
                </c:pt>
                <c:pt idx="8">
                  <c:v>0.9119206680584552</c:v>
                </c:pt>
                <c:pt idx="9">
                  <c:v>0.9699398797595191</c:v>
                </c:pt>
              </c:numCache>
            </c:numRef>
          </c:val>
          <c:smooth val="1"/>
        </c:ser>
        <c:ser>
          <c:idx val="6"/>
          <c:order val="10"/>
          <c:tx>
            <c:v>5,0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Sheet1!$H$11:$H$20</c:f>
              <c:numCache>
                <c:ptCount val="10"/>
                <c:pt idx="0">
                  <c:v>0.3903225806451613</c:v>
                </c:pt>
                <c:pt idx="1">
                  <c:v>0.43636363636363634</c:v>
                </c:pt>
                <c:pt idx="2">
                  <c:v>0.4828571428571429</c:v>
                </c:pt>
                <c:pt idx="3">
                  <c:v>0.5297297297297298</c:v>
                </c:pt>
                <c:pt idx="4">
                  <c:v>0.5769230769230769</c:v>
                </c:pt>
                <c:pt idx="5">
                  <c:v>0.6243902439024389</c:v>
                </c:pt>
                <c:pt idx="6">
                  <c:v>0.672093023255814</c:v>
                </c:pt>
                <c:pt idx="7">
                  <c:v>0.72</c:v>
                </c:pt>
                <c:pt idx="8">
                  <c:v>0.7680851063829788</c:v>
                </c:pt>
                <c:pt idx="9">
                  <c:v>0.8163265306122449</c:v>
                </c:pt>
              </c:numCache>
            </c:numRef>
          </c:val>
          <c:smooth val="1"/>
        </c:ser>
        <c:ser>
          <c:idx val="5"/>
          <c:order val="11"/>
          <c:tx>
            <c:v>4,5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Sheet1!$G$11:$G$20</c:f>
              <c:numCache>
                <c:ptCount val="10"/>
                <c:pt idx="0">
                  <c:v>0.32561461794019936</c:v>
                </c:pt>
                <c:pt idx="1">
                  <c:v>0.36336448598130844</c:v>
                </c:pt>
                <c:pt idx="2">
                  <c:v>0.4014369501466276</c:v>
                </c:pt>
                <c:pt idx="3">
                  <c:v>0.4397783933518006</c:v>
                </c:pt>
                <c:pt idx="4">
                  <c:v>0.4783464566929134</c:v>
                </c:pt>
                <c:pt idx="5">
                  <c:v>0.5171072319201995</c:v>
                </c:pt>
                <c:pt idx="6">
                  <c:v>0.5560332541567695</c:v>
                </c:pt>
                <c:pt idx="7">
                  <c:v>0.5951020408163266</c:v>
                </c:pt>
                <c:pt idx="8">
                  <c:v>0.6342950108459869</c:v>
                </c:pt>
                <c:pt idx="9">
                  <c:v>0.6735966735966735</c:v>
                </c:pt>
              </c:numCache>
            </c:numRef>
          </c:val>
          <c:smooth val="1"/>
        </c:ser>
        <c:ser>
          <c:idx val="4"/>
          <c:order val="12"/>
          <c:tx>
            <c:v>4,0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Sheet1!$F$11:$F$20</c:f>
              <c:numCache>
                <c:ptCount val="10"/>
                <c:pt idx="0">
                  <c:v>0.2652054794520548</c:v>
                </c:pt>
                <c:pt idx="1">
                  <c:v>0.2953846153846154</c:v>
                </c:pt>
                <c:pt idx="2">
                  <c:v>0.3257831325301205</c:v>
                </c:pt>
                <c:pt idx="3">
                  <c:v>0.3563636363636364</c:v>
                </c:pt>
                <c:pt idx="4">
                  <c:v>0.3870967741935484</c:v>
                </c:pt>
                <c:pt idx="5">
                  <c:v>0.4179591836734694</c:v>
                </c:pt>
                <c:pt idx="6">
                  <c:v>0.4489320388349515</c:v>
                </c:pt>
                <c:pt idx="7">
                  <c:v>0.48</c:v>
                </c:pt>
                <c:pt idx="8">
                  <c:v>0.5111504424778761</c:v>
                </c:pt>
                <c:pt idx="9">
                  <c:v>0.5423728813559322</c:v>
                </c:pt>
              </c:numCache>
            </c:numRef>
          </c:val>
          <c:smooth val="1"/>
        </c:ser>
        <c:ser>
          <c:idx val="3"/>
          <c:order val="13"/>
          <c:tx>
            <c:v>3,5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Sheet1!$E$11:$E$20</c:f>
              <c:numCache>
                <c:ptCount val="10"/>
                <c:pt idx="0">
                  <c:v>0.2095053003533569</c:v>
                </c:pt>
                <c:pt idx="1">
                  <c:v>0.23287128712871288</c:v>
                </c:pt>
                <c:pt idx="2">
                  <c:v>0.2563777089783282</c:v>
                </c:pt>
                <c:pt idx="3">
                  <c:v>0.28</c:v>
                </c:pt>
                <c:pt idx="4">
                  <c:v>0.3037190082644628</c:v>
                </c:pt>
                <c:pt idx="5">
                  <c:v>0.3275195822454308</c:v>
                </c:pt>
                <c:pt idx="6">
                  <c:v>0.35138957816377175</c:v>
                </c:pt>
                <c:pt idx="7">
                  <c:v>0.37531914893617013</c:v>
                </c:pt>
                <c:pt idx="8">
                  <c:v>0.3993002257336343</c:v>
                </c:pt>
                <c:pt idx="9">
                  <c:v>0.42332613390928725</c:v>
                </c:pt>
              </c:numCache>
            </c:numRef>
          </c:val>
          <c:smooth val="1"/>
        </c:ser>
        <c:ser>
          <c:idx val="2"/>
          <c:order val="14"/>
          <c:tx>
            <c:v>3,0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Sheet1!$D$11:$D$20</c:f>
              <c:numCache>
                <c:ptCount val="10"/>
                <c:pt idx="0">
                  <c:v>0.15897810218978103</c:v>
                </c:pt>
                <c:pt idx="1">
                  <c:v>0.1763265306122449</c:v>
                </c:pt>
                <c:pt idx="2">
                  <c:v>0.19375796178343951</c:v>
                </c:pt>
                <c:pt idx="3">
                  <c:v>0.2112574850299401</c:v>
                </c:pt>
                <c:pt idx="4">
                  <c:v>0.2288135593220339</c:v>
                </c:pt>
                <c:pt idx="5">
                  <c:v>0.24641711229946525</c:v>
                </c:pt>
                <c:pt idx="6">
                  <c:v>0.26406091370558377</c:v>
                </c:pt>
                <c:pt idx="7">
                  <c:v>0.2817391304347826</c:v>
                </c:pt>
                <c:pt idx="8">
                  <c:v>0.29944700460829493</c:v>
                </c:pt>
                <c:pt idx="9">
                  <c:v>0.3171806167400881</c:v>
                </c:pt>
              </c:numCache>
            </c:numRef>
          </c:val>
          <c:smooth val="1"/>
        </c:ser>
        <c:ser>
          <c:idx val="1"/>
          <c:order val="15"/>
          <c:tx>
            <c:v>2,5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Sheet1!$C$11:$C$20</c:f>
              <c:numCache>
                <c:ptCount val="10"/>
                <c:pt idx="0">
                  <c:v>0.11415094339622639</c:v>
                </c:pt>
                <c:pt idx="1">
                  <c:v>0.12631578947368421</c:v>
                </c:pt>
                <c:pt idx="2">
                  <c:v>0.1385245901639344</c:v>
                </c:pt>
                <c:pt idx="3">
                  <c:v>0.15076923076923077</c:v>
                </c:pt>
                <c:pt idx="4">
                  <c:v>0.16304347826086957</c:v>
                </c:pt>
                <c:pt idx="5">
                  <c:v>0.17534246575342463</c:v>
                </c:pt>
                <c:pt idx="6">
                  <c:v>0.18766233766233767</c:v>
                </c:pt>
                <c:pt idx="7">
                  <c:v>0.2</c:v>
                </c:pt>
                <c:pt idx="8">
                  <c:v>0.21235294117647058</c:v>
                </c:pt>
                <c:pt idx="9">
                  <c:v>0.2247191011235955</c:v>
                </c:pt>
              </c:numCache>
            </c:numRef>
          </c:val>
          <c:smooth val="1"/>
        </c:ser>
        <c:ser>
          <c:idx val="0"/>
          <c:order val="16"/>
          <c:tx>
            <c:v>2,0 мм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Sheet1!$A$11:$A$20</c:f>
              <c:strCache>
                <c:ptCount val="10"/>
                <c:pt idx="0">
                  <c:v>11 / 5,50 мм</c:v>
                </c:pt>
                <c:pt idx="1">
                  <c:v>12 / 6,00 мм</c:v>
                </c:pt>
                <c:pt idx="2">
                  <c:v>13 / 6,50 мм</c:v>
                </c:pt>
                <c:pt idx="3">
                  <c:v>14 / 7,00 мм</c:v>
                </c:pt>
                <c:pt idx="4">
                  <c:v>15 / 7,50 мм</c:v>
                </c:pt>
                <c:pt idx="5">
                  <c:v>16 / 8,00 мм</c:v>
                </c:pt>
                <c:pt idx="6">
                  <c:v>17 / 8,50 мм</c:v>
                </c:pt>
                <c:pt idx="7">
                  <c:v>18 / 9,00 мм</c:v>
                </c:pt>
                <c:pt idx="8">
                  <c:v>19 / 8,00 мм</c:v>
                </c:pt>
                <c:pt idx="9">
                  <c:v>20 / 10,00 мм</c:v>
                </c:pt>
              </c:strCache>
            </c:strRef>
          </c:cat>
          <c:val>
            <c:numRef>
              <c:f>Sheet1!$B$11:$B$20</c:f>
              <c:numCache>
                <c:ptCount val="10"/>
                <c:pt idx="0">
                  <c:v>0.075625</c:v>
                </c:pt>
                <c:pt idx="1">
                  <c:v>0.08347826086956522</c:v>
                </c:pt>
                <c:pt idx="2">
                  <c:v>0.09135135135135135</c:v>
                </c:pt>
                <c:pt idx="3">
                  <c:v>0.09924050632911392</c:v>
                </c:pt>
                <c:pt idx="4">
                  <c:v>0.10714285714285714</c:v>
                </c:pt>
                <c:pt idx="5">
                  <c:v>0.1150561797752809</c:v>
                </c:pt>
                <c:pt idx="6">
                  <c:v>0.12297872340425532</c:v>
                </c:pt>
                <c:pt idx="7">
                  <c:v>0.13090909090909092</c:v>
                </c:pt>
                <c:pt idx="8">
                  <c:v>0.13884615384615384</c:v>
                </c:pt>
                <c:pt idx="9">
                  <c:v>0.14678899082568808</c:v>
                </c:pt>
              </c:numCache>
            </c:numRef>
          </c:val>
          <c:smooth val="1"/>
        </c:ser>
        <c:axId val="32118472"/>
        <c:axId val="14886953"/>
      </c:lineChart>
      <c:catAx>
        <c:axId val="3211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Число витков / Длина намотки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86953"/>
        <c:crosses val="autoZero"/>
        <c:auto val="0"/>
        <c:lblOffset val="100"/>
        <c:noMultiLvlLbl val="0"/>
      </c:catAx>
      <c:valAx>
        <c:axId val="1488695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118472"/>
        <c:crossesAt val="1"/>
        <c:crossBetween val="midCat"/>
        <c:dispUnits/>
        <c:majorUnit val="0.5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8375"/>
        </c:manualLayout>
      </c:layout>
      <c:lineChart>
        <c:grouping val="standard"/>
        <c:varyColors val="0"/>
        <c:ser>
          <c:idx val="16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Sheet1!$B$1:$B$10</c:f>
              <c:numCache>
                <c:ptCount val="10"/>
                <c:pt idx="0">
                  <c:v>0.002857142857142857</c:v>
                </c:pt>
                <c:pt idx="1">
                  <c:v>0.008421052631578947</c:v>
                </c:pt>
                <c:pt idx="2">
                  <c:v>0.015</c:v>
                </c:pt>
                <c:pt idx="3">
                  <c:v>0.022068965517241378</c:v>
                </c:pt>
                <c:pt idx="4">
                  <c:v>0.029411764705882353</c:v>
                </c:pt>
                <c:pt idx="5">
                  <c:v>0.036923076923076927</c:v>
                </c:pt>
                <c:pt idx="6">
                  <c:v>0.04454545454545455</c:v>
                </c:pt>
                <c:pt idx="7">
                  <c:v>0.052244897959183675</c:v>
                </c:pt>
                <c:pt idx="8">
                  <c:v>0.06</c:v>
                </c:pt>
                <c:pt idx="9">
                  <c:v>0.06779661016949153</c:v>
                </c:pt>
              </c:numCache>
            </c:numRef>
          </c:val>
          <c:smooth val="1"/>
        </c:ser>
        <c:ser>
          <c:idx val="1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Sheet1!$C$1:$C$10</c:f>
              <c:numCache>
                <c:ptCount val="10"/>
                <c:pt idx="0">
                  <c:v>0.0038461538461538464</c:v>
                </c:pt>
                <c:pt idx="1">
                  <c:v>0.01176470588235294</c:v>
                </c:pt>
                <c:pt idx="2">
                  <c:v>0.02142857142857143</c:v>
                </c:pt>
                <c:pt idx="3">
                  <c:v>0.032</c:v>
                </c:pt>
                <c:pt idx="4">
                  <c:v>0.04310344827586207</c:v>
                </c:pt>
                <c:pt idx="5">
                  <c:v>0.05454545454545454</c:v>
                </c:pt>
                <c:pt idx="6">
                  <c:v>0.06621621621621622</c:v>
                </c:pt>
                <c:pt idx="7">
                  <c:v>0.07804878048780486</c:v>
                </c:pt>
                <c:pt idx="8">
                  <c:v>0.09</c:v>
                </c:pt>
                <c:pt idx="9">
                  <c:v>0.10204081632653061</c:v>
                </c:pt>
              </c:numCache>
            </c:numRef>
          </c:val>
          <c:smooth val="1"/>
        </c:ser>
        <c:ser>
          <c:idx val="1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Sheet1!$D$1:$D$10</c:f>
              <c:numCache>
                <c:ptCount val="10"/>
                <c:pt idx="0">
                  <c:v>0.004864864864864865</c:v>
                </c:pt>
                <c:pt idx="1">
                  <c:v>0.015319148936170212</c:v>
                </c:pt>
                <c:pt idx="2">
                  <c:v>0.028421052631578948</c:v>
                </c:pt>
                <c:pt idx="3">
                  <c:v>0.04298507462686567</c:v>
                </c:pt>
                <c:pt idx="4">
                  <c:v>0.05844155844155843</c:v>
                </c:pt>
                <c:pt idx="5">
                  <c:v>0.07448275862068965</c:v>
                </c:pt>
                <c:pt idx="6">
                  <c:v>0.09092783505154639</c:v>
                </c:pt>
                <c:pt idx="7">
                  <c:v>0.10766355140186916</c:v>
                </c:pt>
                <c:pt idx="8">
                  <c:v>0.12461538461538461</c:v>
                </c:pt>
                <c:pt idx="9">
                  <c:v>0.14173228346456693</c:v>
                </c:pt>
              </c:numCache>
            </c:numRef>
          </c:val>
          <c:smooth val="1"/>
        </c:ser>
        <c:ser>
          <c:idx val="1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Sheet1!$E$1:$E$10</c:f>
              <c:numCache>
                <c:ptCount val="10"/>
                <c:pt idx="0">
                  <c:v>0.005903614457831325</c:v>
                </c:pt>
                <c:pt idx="1">
                  <c:v>0.01902912621359223</c:v>
                </c:pt>
                <c:pt idx="2">
                  <c:v>0.03585365853658537</c:v>
                </c:pt>
                <c:pt idx="3">
                  <c:v>0.05482517482517483</c:v>
                </c:pt>
                <c:pt idx="4">
                  <c:v>0.07515337423312883</c:v>
                </c:pt>
                <c:pt idx="5">
                  <c:v>0.09639344262295083</c:v>
                </c:pt>
                <c:pt idx="6">
                  <c:v>0.11827586206896552</c:v>
                </c:pt>
                <c:pt idx="7">
                  <c:v>0.14062780269058298</c:v>
                </c:pt>
                <c:pt idx="8">
                  <c:v>0.16333333333333333</c:v>
                </c:pt>
                <c:pt idx="9">
                  <c:v>0.18631178707224333</c:v>
                </c:pt>
              </c:numCache>
            </c:numRef>
          </c:val>
          <c:smooth val="1"/>
        </c:ser>
        <c:ser>
          <c:idx val="12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Sheet1!$F$1:$F$10</c:f>
              <c:numCache>
                <c:ptCount val="10"/>
                <c:pt idx="0">
                  <c:v>0.006956521739130435</c:v>
                </c:pt>
                <c:pt idx="1">
                  <c:v>0.022857142857142857</c:v>
                </c:pt>
                <c:pt idx="2">
                  <c:v>0.04363636363636364</c:v>
                </c:pt>
                <c:pt idx="3">
                  <c:v>0.06736842105263158</c:v>
                </c:pt>
                <c:pt idx="4">
                  <c:v>0.09302325581395349</c:v>
                </c:pt>
                <c:pt idx="5">
                  <c:v>0.12</c:v>
                </c:pt>
                <c:pt idx="6">
                  <c:v>0.1479245283018868</c:v>
                </c:pt>
                <c:pt idx="7">
                  <c:v>0.17655172413793102</c:v>
                </c:pt>
                <c:pt idx="8">
                  <c:v>0.2057142857142857</c:v>
                </c:pt>
                <c:pt idx="9">
                  <c:v>0.23529411764705882</c:v>
                </c:pt>
              </c:numCache>
            </c:numRef>
          </c:val>
          <c:smooth val="1"/>
        </c:ser>
        <c:ser>
          <c:idx val="11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Sheet1!$G$1:$G$10</c:f>
              <c:numCache>
                <c:ptCount val="10"/>
                <c:pt idx="0">
                  <c:v>0.00801980198019802</c:v>
                </c:pt>
                <c:pt idx="1">
                  <c:v>0.02677685950413223</c:v>
                </c:pt>
                <c:pt idx="2">
                  <c:v>0.051702127659574465</c:v>
                </c:pt>
                <c:pt idx="3">
                  <c:v>0.0804968944099379</c:v>
                </c:pt>
                <c:pt idx="4">
                  <c:v>0.11187845303867404</c:v>
                </c:pt>
                <c:pt idx="5">
                  <c:v>0.14507462686567163</c:v>
                </c:pt>
                <c:pt idx="6">
                  <c:v>0.17959276018099546</c:v>
                </c:pt>
                <c:pt idx="7">
                  <c:v>0.21510373443983405</c:v>
                </c:pt>
                <c:pt idx="8">
                  <c:v>0.2513793103448276</c:v>
                </c:pt>
                <c:pt idx="9">
                  <c:v>0.28825622775800713</c:v>
                </c:pt>
              </c:numCache>
            </c:numRef>
          </c:val>
          <c:smooth val="1"/>
        </c:ser>
        <c:ser>
          <c:idx val="10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Sheet1!$H$1:$H$10</c:f>
              <c:numCache>
                <c:ptCount val="10"/>
                <c:pt idx="0">
                  <c:v>0.00909090909090909</c:v>
                </c:pt>
                <c:pt idx="1">
                  <c:v>0.03076923076923077</c:v>
                </c:pt>
                <c:pt idx="2">
                  <c:v>0.06</c:v>
                </c:pt>
                <c:pt idx="3">
                  <c:v>0.09411764705882351</c:v>
                </c:pt>
                <c:pt idx="4">
                  <c:v>0.13157894736842105</c:v>
                </c:pt>
                <c:pt idx="5">
                  <c:v>0.17142857142857143</c:v>
                </c:pt>
                <c:pt idx="6">
                  <c:v>0.21304347826086956</c:v>
                </c:pt>
                <c:pt idx="7">
                  <c:v>0.256</c:v>
                </c:pt>
                <c:pt idx="8">
                  <c:v>0.3</c:v>
                </c:pt>
                <c:pt idx="9">
                  <c:v>0.3448275862068966</c:v>
                </c:pt>
              </c:numCache>
            </c:numRef>
          </c:val>
          <c:smooth val="1"/>
        </c:ser>
        <c:ser>
          <c:idx val="9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Sheet1!$I$1:$I$10</c:f>
              <c:numCache>
                <c:ptCount val="10"/>
                <c:pt idx="0">
                  <c:v>0.010168067226890757</c:v>
                </c:pt>
                <c:pt idx="1">
                  <c:v>0.03482014388489208</c:v>
                </c:pt>
                <c:pt idx="2">
                  <c:v>0.06849056603773586</c:v>
                </c:pt>
                <c:pt idx="3">
                  <c:v>0.10815642458100558</c:v>
                </c:pt>
                <c:pt idx="4">
                  <c:v>0.1520100502512563</c:v>
                </c:pt>
                <c:pt idx="5">
                  <c:v>0.19890410958904112</c:v>
                </c:pt>
                <c:pt idx="6">
                  <c:v>0.24807531380753134</c:v>
                </c:pt>
                <c:pt idx="7">
                  <c:v>0.298996138996139</c:v>
                </c:pt>
                <c:pt idx="8">
                  <c:v>0.35129032258064513</c:v>
                </c:pt>
                <c:pt idx="9">
                  <c:v>0.4046822742474916</c:v>
                </c:pt>
              </c:numCache>
            </c:numRef>
          </c: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Sheet1!$J$1:$J$10</c:f>
              <c:numCache>
                <c:ptCount val="10"/>
                <c:pt idx="0">
                  <c:v>0.01125</c:v>
                </c:pt>
                <c:pt idx="1">
                  <c:v>0.03891891891891892</c:v>
                </c:pt>
                <c:pt idx="2">
                  <c:v>0.07714285714285714</c:v>
                </c:pt>
                <c:pt idx="3">
                  <c:v>0.1225531914893617</c:v>
                </c:pt>
                <c:pt idx="4">
                  <c:v>0.17307692307692307</c:v>
                </c:pt>
                <c:pt idx="5">
                  <c:v>0.22736842105263158</c:v>
                </c:pt>
                <c:pt idx="6">
                  <c:v>0.28451612903225804</c:v>
                </c:pt>
                <c:pt idx="7">
                  <c:v>0.34388059701492535</c:v>
                </c:pt>
                <c:pt idx="8">
                  <c:v>0.405</c:v>
                </c:pt>
                <c:pt idx="9">
                  <c:v>0.46753246753246747</c:v>
                </c:pt>
              </c:numCache>
            </c:numRef>
          </c:val>
          <c:smooth val="1"/>
        </c:ser>
        <c:ser>
          <c:idx val="7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Sheet1!$K$1:$K$10</c:f>
              <c:numCache>
                <c:ptCount val="10"/>
                <c:pt idx="0">
                  <c:v>0.012335766423357665</c:v>
                </c:pt>
                <c:pt idx="1">
                  <c:v>0.04305732484076433</c:v>
                </c:pt>
                <c:pt idx="2">
                  <c:v>0.0859322033898305</c:v>
                </c:pt>
                <c:pt idx="3">
                  <c:v>0.13725888324873098</c:v>
                </c:pt>
                <c:pt idx="4">
                  <c:v>0.19470046082949308</c:v>
                </c:pt>
                <c:pt idx="5">
                  <c:v>0.2567088607594936</c:v>
                </c:pt>
                <c:pt idx="6">
                  <c:v>0.3222178988326848</c:v>
                </c:pt>
                <c:pt idx="7">
                  <c:v>0.39046931407942237</c:v>
                </c:pt>
                <c:pt idx="8">
                  <c:v>0.460909090909091</c:v>
                </c:pt>
                <c:pt idx="9">
                  <c:v>0.5331230283911672</c:v>
                </c:pt>
              </c:numCache>
            </c:numRef>
          </c:val>
          <c:smooth val="1"/>
        </c:ser>
        <c:ser>
          <c:idx val="6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Sheet1!$L$1:$L$10</c:f>
              <c:numCache>
                <c:ptCount val="10"/>
                <c:pt idx="0">
                  <c:v>0.013424657534246575</c:v>
                </c:pt>
                <c:pt idx="1">
                  <c:v>0.0472289156626506</c:v>
                </c:pt>
                <c:pt idx="2">
                  <c:v>0.09483870967741936</c:v>
                </c:pt>
                <c:pt idx="3">
                  <c:v>0.15223300970873785</c:v>
                </c:pt>
                <c:pt idx="4">
                  <c:v>0.2168141592920354</c:v>
                </c:pt>
                <c:pt idx="5">
                  <c:v>0.28682926829268296</c:v>
                </c:pt>
                <c:pt idx="6">
                  <c:v>0.36105263157894735</c:v>
                </c:pt>
                <c:pt idx="7">
                  <c:v>0.43860139860139863</c:v>
                </c:pt>
                <c:pt idx="8">
                  <c:v>0.5188235294117647</c:v>
                </c:pt>
                <c:pt idx="9">
                  <c:v>0.6012269938650306</c:v>
                </c:pt>
              </c:numCache>
            </c:numRef>
          </c:val>
          <c:smooth val="1"/>
        </c:ser>
        <c:ser>
          <c:idx val="5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Sheet1!$M$1:$M$10</c:f>
              <c:numCache>
                <c:ptCount val="10"/>
                <c:pt idx="0">
                  <c:v>0.014516129032258062</c:v>
                </c:pt>
                <c:pt idx="1">
                  <c:v>0.05142857142857143</c:v>
                </c:pt>
                <c:pt idx="2">
                  <c:v>0.10384615384615385</c:v>
                </c:pt>
                <c:pt idx="3">
                  <c:v>0.16744186046511628</c:v>
                </c:pt>
                <c:pt idx="4">
                  <c:v>0.23936170212765956</c:v>
                </c:pt>
                <c:pt idx="5">
                  <c:v>0.3176470588235294</c:v>
                </c:pt>
                <c:pt idx="6">
                  <c:v>0.4009090909090909</c:v>
                </c:pt>
                <c:pt idx="7">
                  <c:v>0.48813559322033895</c:v>
                </c:pt>
                <c:pt idx="8">
                  <c:v>0.5785714285714286</c:v>
                </c:pt>
                <c:pt idx="9">
                  <c:v>0.6716417910447761</c:v>
                </c:pt>
              </c:numCache>
            </c:numRef>
          </c:val>
          <c:smooth val="1"/>
        </c:ser>
        <c:ser>
          <c:idx val="4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Sheet1!$N$1:$N$10</c:f>
              <c:numCache>
                <c:ptCount val="10"/>
                <c:pt idx="0">
                  <c:v>0.015609756097560976</c:v>
                </c:pt>
                <c:pt idx="1">
                  <c:v>0.05565217391304348</c:v>
                </c:pt>
                <c:pt idx="2">
                  <c:v>0.11294117647058824</c:v>
                </c:pt>
                <c:pt idx="3">
                  <c:v>0.18285714285714286</c:v>
                </c:pt>
                <c:pt idx="4">
                  <c:v>0.26229508196721313</c:v>
                </c:pt>
                <c:pt idx="5">
                  <c:v>0.3490909090909091</c:v>
                </c:pt>
                <c:pt idx="6">
                  <c:v>0.4416901408450704</c:v>
                </c:pt>
                <c:pt idx="7">
                  <c:v>0.5389473684210526</c:v>
                </c:pt>
                <c:pt idx="8">
                  <c:v>0.64</c:v>
                </c:pt>
                <c:pt idx="9">
                  <c:v>0.7441860465116279</c:v>
                </c:pt>
              </c:numCache>
            </c:numRef>
          </c:val>
          <c:smooth val="1"/>
        </c:ser>
        <c:ser>
          <c:idx val="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Sheet1!$O$1:$O$10</c:f>
              <c:numCache>
                <c:ptCount val="10"/>
                <c:pt idx="0">
                  <c:v>0.01670520231213873</c:v>
                </c:pt>
                <c:pt idx="1">
                  <c:v>0.05989637305699482</c:v>
                </c:pt>
                <c:pt idx="2">
                  <c:v>0.12211267605633802</c:v>
                </c:pt>
                <c:pt idx="3">
                  <c:v>0.1984549356223176</c:v>
                </c:pt>
                <c:pt idx="4">
                  <c:v>0.2855731225296443</c:v>
                </c:pt>
                <c:pt idx="5">
                  <c:v>0.3810989010989011</c:v>
                </c:pt>
                <c:pt idx="6">
                  <c:v>0.4833105802047781</c:v>
                </c:pt>
                <c:pt idx="7">
                  <c:v>0.590926517571885</c:v>
                </c:pt>
                <c:pt idx="8">
                  <c:v>0.7029729729729729</c:v>
                </c:pt>
                <c:pt idx="9">
                  <c:v>0.8186968838526912</c:v>
                </c:pt>
              </c:numCache>
            </c:numRef>
          </c:val>
          <c:smooth val="1"/>
        </c:ser>
        <c:ser>
          <c:idx val="2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Sheet1!$P$1:$P$10</c:f>
              <c:numCache>
                <c:ptCount val="10"/>
                <c:pt idx="0">
                  <c:v>0.017802197802197803</c:v>
                </c:pt>
                <c:pt idx="1">
                  <c:v>0.06415841584158416</c:v>
                </c:pt>
                <c:pt idx="2">
                  <c:v>0.13135135135135134</c:v>
                </c:pt>
                <c:pt idx="3">
                  <c:v>0.21421487603305783</c:v>
                </c:pt>
                <c:pt idx="4">
                  <c:v>0.3091603053435114</c:v>
                </c:pt>
                <c:pt idx="5">
                  <c:v>0.4136170212765957</c:v>
                </c:pt>
                <c:pt idx="6">
                  <c:v>0.5256953642384106</c:v>
                </c:pt>
                <c:pt idx="7">
                  <c:v>0.6439751552795032</c:v>
                </c:pt>
                <c:pt idx="8">
                  <c:v>0.7673684210526316</c:v>
                </c:pt>
                <c:pt idx="9">
                  <c:v>0.8950276243093923</c:v>
                </c:pt>
              </c:numCache>
            </c:numRef>
          </c:val>
          <c:smooth val="1"/>
        </c:ser>
        <c:ser>
          <c:idx val="1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Sheet1!$Q$1:$Q$10</c:f>
              <c:numCache>
                <c:ptCount val="10"/>
                <c:pt idx="0">
                  <c:v>0.018900523560209423</c:v>
                </c:pt>
                <c:pt idx="1">
                  <c:v>0.06843601895734597</c:v>
                </c:pt>
                <c:pt idx="2">
                  <c:v>0.14064935064935064</c:v>
                </c:pt>
                <c:pt idx="3">
                  <c:v>0.2301195219123506</c:v>
                </c:pt>
                <c:pt idx="4">
                  <c:v>0.33302583025830257</c:v>
                </c:pt>
                <c:pt idx="5">
                  <c:v>0.4465979381443299</c:v>
                </c:pt>
                <c:pt idx="6">
                  <c:v>0.5687781350482315</c:v>
                </c:pt>
                <c:pt idx="7">
                  <c:v>0.6980060422960725</c:v>
                </c:pt>
                <c:pt idx="8">
                  <c:v>0.8330769230769232</c:v>
                </c:pt>
                <c:pt idx="9">
                  <c:v>0.9730458221024259</c:v>
                </c:pt>
              </c:numCache>
            </c:numRef>
          </c:val>
          <c:smooth val="1"/>
        </c:ser>
        <c:ser>
          <c:idx val="0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Sheet1!$A$1:$A$10</c:f>
              <c:strCache>
                <c:ptCount val="10"/>
                <c:pt idx="0">
                  <c:v>1 / 0,50 мм</c:v>
                </c:pt>
                <c:pt idx="1">
                  <c:v>2 / 1,00 мм</c:v>
                </c:pt>
                <c:pt idx="2">
                  <c:v>3 / 1,50 мм</c:v>
                </c:pt>
                <c:pt idx="3">
                  <c:v>4 / 2,00 мм</c:v>
                </c:pt>
                <c:pt idx="4">
                  <c:v>5 / 2,50 мм</c:v>
                </c:pt>
                <c:pt idx="5">
                  <c:v>6 / 3,00 мм</c:v>
                </c:pt>
                <c:pt idx="6">
                  <c:v>7 / 3,50 мм</c:v>
                </c:pt>
                <c:pt idx="7">
                  <c:v>8 / 4,00 мм</c:v>
                </c:pt>
                <c:pt idx="8">
                  <c:v>9 / 4,50 мм</c:v>
                </c:pt>
                <c:pt idx="9">
                  <c:v>10 / 5,00 мм</c:v>
                </c:pt>
              </c:strCache>
            </c:strRef>
          </c:cat>
          <c:val>
            <c:numRef>
              <c:f>Sheet1!$R$1:$R$10</c:f>
              <c:numCache>
                <c:ptCount val="10"/>
                <c:pt idx="0">
                  <c:v>0.02</c:v>
                </c:pt>
                <c:pt idx="1">
                  <c:v>0.07272727272727272</c:v>
                </c:pt>
                <c:pt idx="2">
                  <c:v>0.15</c:v>
                </c:pt>
                <c:pt idx="3">
                  <c:v>0.24615384615384617</c:v>
                </c:pt>
                <c:pt idx="4">
                  <c:v>0.35714285714285715</c:v>
                </c:pt>
                <c:pt idx="5">
                  <c:v>0.48</c:v>
                </c:pt>
                <c:pt idx="6">
                  <c:v>0.6125</c:v>
                </c:pt>
                <c:pt idx="7">
                  <c:v>0.7529411764705881</c:v>
                </c:pt>
                <c:pt idx="8">
                  <c:v>0.9</c:v>
                </c:pt>
                <c:pt idx="9">
                  <c:v>1.0526315789473684</c:v>
                </c:pt>
              </c:numCache>
            </c:numRef>
          </c:val>
          <c:smooth val="1"/>
        </c:ser>
        <c:axId val="59312662"/>
        <c:axId val="32867103"/>
      </c:lineChart>
      <c:catAx>
        <c:axId val="59312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Число витков / Длина намотки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67103"/>
        <c:crosses val="autoZero"/>
        <c:auto val="0"/>
        <c:lblOffset val="100"/>
        <c:noMultiLvlLbl val="0"/>
      </c:catAx>
      <c:valAx>
        <c:axId val="32867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Индуктивность (мкГн)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312662"/>
        <c:crossesAt val="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28575</xdr:rowOff>
    </xdr:from>
    <xdr:to>
      <xdr:col>9</xdr:col>
      <xdr:colOff>95250</xdr:colOff>
      <xdr:row>60</xdr:row>
      <xdr:rowOff>152400</xdr:rowOff>
    </xdr:to>
    <xdr:graphicFrame>
      <xdr:nvGraphicFramePr>
        <xdr:cNvPr id="1" name="Chart 51"/>
        <xdr:cNvGraphicFramePr/>
      </xdr:nvGraphicFramePr>
      <xdr:xfrm>
        <a:off x="3124200" y="352425"/>
        <a:ext cx="313372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28575</xdr:rowOff>
    </xdr:from>
    <xdr:to>
      <xdr:col>5</xdr:col>
      <xdr:colOff>104775</xdr:colOff>
      <xdr:row>60</xdr:row>
      <xdr:rowOff>152400</xdr:rowOff>
    </xdr:to>
    <xdr:graphicFrame>
      <xdr:nvGraphicFramePr>
        <xdr:cNvPr id="2" name="Chart 52"/>
        <xdr:cNvGraphicFramePr/>
      </xdr:nvGraphicFramePr>
      <xdr:xfrm>
        <a:off x="9525" y="352425"/>
        <a:ext cx="3133725" cy="951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16</xdr:row>
      <xdr:rowOff>0</xdr:rowOff>
    </xdr:from>
    <xdr:to>
      <xdr:col>8</xdr:col>
      <xdr:colOff>1257300</xdr:colOff>
      <xdr:row>19</xdr:row>
      <xdr:rowOff>19050</xdr:rowOff>
    </xdr:to>
    <xdr:sp>
      <xdr:nvSpPr>
        <xdr:cNvPr id="3" name="Text 53"/>
        <xdr:cNvSpPr txBox="1">
          <a:spLocks noChangeArrowheads="1"/>
        </xdr:cNvSpPr>
      </xdr:nvSpPr>
      <xdr:spPr>
        <a:xfrm>
          <a:off x="5448300" y="2590800"/>
          <a:ext cx="6858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Наружныйдиаметр катушки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C22" sqref="C22"/>
      <selection activeCell="B26" sqref="B26"/>
    </sheetView>
  </sheetViews>
  <sheetFormatPr defaultColWidth="9.140625" defaultRowHeight="12.75"/>
  <cols>
    <col min="1" max="1" width="41.7109375" style="0" customWidth="1"/>
  </cols>
  <sheetData>
    <row r="1" spans="1:18" ht="12.75">
      <c r="A1" t="str">
        <f>CONCATENATE("1 / ",TEXT(B22,"0,00")," мм")</f>
        <v>1 / 0,50 мм</v>
      </c>
      <c r="B1">
        <f>(1^2)*(B21)/(1000*(1*B22/(B21)+0.45))</f>
        <v>0.002857142857142857</v>
      </c>
      <c r="C1">
        <f aca="true" t="shared" si="0" ref="C1:R1">(1^2)*(C21)/(1000*(1*C22/(C21)+0.45))</f>
        <v>0.0038461538461538464</v>
      </c>
      <c r="D1">
        <f t="shared" si="0"/>
        <v>0.004864864864864865</v>
      </c>
      <c r="E1">
        <f t="shared" si="0"/>
        <v>0.005903614457831325</v>
      </c>
      <c r="F1">
        <f t="shared" si="0"/>
        <v>0.006956521739130435</v>
      </c>
      <c r="G1">
        <f t="shared" si="0"/>
        <v>0.00801980198019802</v>
      </c>
      <c r="H1">
        <f t="shared" si="0"/>
        <v>0.00909090909090909</v>
      </c>
      <c r="I1">
        <f t="shared" si="0"/>
        <v>0.010168067226890757</v>
      </c>
      <c r="J1">
        <f t="shared" si="0"/>
        <v>0.01125</v>
      </c>
      <c r="K1">
        <f t="shared" si="0"/>
        <v>0.012335766423357665</v>
      </c>
      <c r="L1">
        <f t="shared" si="0"/>
        <v>0.013424657534246575</v>
      </c>
      <c r="M1">
        <f t="shared" si="0"/>
        <v>0.014516129032258062</v>
      </c>
      <c r="N1">
        <f t="shared" si="0"/>
        <v>0.015609756097560976</v>
      </c>
      <c r="O1">
        <f t="shared" si="0"/>
        <v>0.01670520231213873</v>
      </c>
      <c r="P1">
        <f t="shared" si="0"/>
        <v>0.017802197802197803</v>
      </c>
      <c r="Q1">
        <f t="shared" si="0"/>
        <v>0.018900523560209423</v>
      </c>
      <c r="R1">
        <f t="shared" si="0"/>
        <v>0.02</v>
      </c>
    </row>
    <row r="2" spans="1:18" ht="12.75">
      <c r="A2" t="str">
        <f>CONCATENATE("2 / ",TEXT(2*B22,"0,00")," мм")</f>
        <v>2 / 1,00 мм</v>
      </c>
      <c r="B2">
        <f>(2^2)*(B21)/(1000*(2*B22/(B21)+0.45))</f>
        <v>0.008421052631578947</v>
      </c>
      <c r="C2">
        <f aca="true" t="shared" si="1" ref="C2:R2">(2^2)*(C21)/(1000*(2*C22/(C21)+0.45))</f>
        <v>0.01176470588235294</v>
      </c>
      <c r="D2">
        <f t="shared" si="1"/>
        <v>0.015319148936170212</v>
      </c>
      <c r="E2">
        <f t="shared" si="1"/>
        <v>0.01902912621359223</v>
      </c>
      <c r="F2">
        <f t="shared" si="1"/>
        <v>0.022857142857142857</v>
      </c>
      <c r="G2">
        <f t="shared" si="1"/>
        <v>0.02677685950413223</v>
      </c>
      <c r="H2">
        <f t="shared" si="1"/>
        <v>0.03076923076923077</v>
      </c>
      <c r="I2">
        <f t="shared" si="1"/>
        <v>0.03482014388489208</v>
      </c>
      <c r="J2">
        <f t="shared" si="1"/>
        <v>0.03891891891891892</v>
      </c>
      <c r="K2">
        <f t="shared" si="1"/>
        <v>0.04305732484076433</v>
      </c>
      <c r="L2">
        <f t="shared" si="1"/>
        <v>0.0472289156626506</v>
      </c>
      <c r="M2">
        <f t="shared" si="1"/>
        <v>0.05142857142857143</v>
      </c>
      <c r="N2">
        <f t="shared" si="1"/>
        <v>0.05565217391304348</v>
      </c>
      <c r="O2">
        <f t="shared" si="1"/>
        <v>0.05989637305699482</v>
      </c>
      <c r="P2">
        <f t="shared" si="1"/>
        <v>0.06415841584158416</v>
      </c>
      <c r="Q2">
        <f t="shared" si="1"/>
        <v>0.06843601895734597</v>
      </c>
      <c r="R2">
        <f t="shared" si="1"/>
        <v>0.07272727272727272</v>
      </c>
    </row>
    <row r="3" spans="1:18" ht="12.75">
      <c r="A3" t="str">
        <f>CONCATENATE("3 / ",TEXT(3*B22,"0,00")," мм")</f>
        <v>3 / 1,50 мм</v>
      </c>
      <c r="B3">
        <f>(3^2)*(B21)/(1000*(3*B22/(B21)+0.45))</f>
        <v>0.015</v>
      </c>
      <c r="C3">
        <f aca="true" t="shared" si="2" ref="C3:R3">(3^2)*(C21)/(1000*(3*C22/(C21)+0.45))</f>
        <v>0.02142857142857143</v>
      </c>
      <c r="D3">
        <f t="shared" si="2"/>
        <v>0.028421052631578948</v>
      </c>
      <c r="E3">
        <f t="shared" si="2"/>
        <v>0.03585365853658537</v>
      </c>
      <c r="F3">
        <f t="shared" si="2"/>
        <v>0.04363636363636364</v>
      </c>
      <c r="G3">
        <f t="shared" si="2"/>
        <v>0.051702127659574465</v>
      </c>
      <c r="H3">
        <f t="shared" si="2"/>
        <v>0.06</v>
      </c>
      <c r="I3">
        <f t="shared" si="2"/>
        <v>0.06849056603773586</v>
      </c>
      <c r="J3">
        <f t="shared" si="2"/>
        <v>0.07714285714285714</v>
      </c>
      <c r="K3">
        <f t="shared" si="2"/>
        <v>0.0859322033898305</v>
      </c>
      <c r="L3">
        <f t="shared" si="2"/>
        <v>0.09483870967741936</v>
      </c>
      <c r="M3">
        <f t="shared" si="2"/>
        <v>0.10384615384615385</v>
      </c>
      <c r="N3">
        <f t="shared" si="2"/>
        <v>0.11294117647058824</v>
      </c>
      <c r="O3">
        <f t="shared" si="2"/>
        <v>0.12211267605633802</v>
      </c>
      <c r="P3">
        <f t="shared" si="2"/>
        <v>0.13135135135135134</v>
      </c>
      <c r="Q3">
        <f t="shared" si="2"/>
        <v>0.14064935064935064</v>
      </c>
      <c r="R3">
        <f t="shared" si="2"/>
        <v>0.15</v>
      </c>
    </row>
    <row r="4" spans="1:18" ht="12.75">
      <c r="A4" t="str">
        <f>CONCATENATE("4 / ",TEXT(4*B22,"0,00")," мм")</f>
        <v>4 / 2,00 мм</v>
      </c>
      <c r="B4">
        <f>(4^2)*(B21)/(1000*(4*B22/(B21)+0.45))</f>
        <v>0.022068965517241378</v>
      </c>
      <c r="C4">
        <f aca="true" t="shared" si="3" ref="C4:R4">(4^2)*(C21)/(1000*(4*C22/(C21)+0.45))</f>
        <v>0.032</v>
      </c>
      <c r="D4">
        <f t="shared" si="3"/>
        <v>0.04298507462686567</v>
      </c>
      <c r="E4">
        <f t="shared" si="3"/>
        <v>0.05482517482517483</v>
      </c>
      <c r="F4">
        <f t="shared" si="3"/>
        <v>0.06736842105263158</v>
      </c>
      <c r="G4">
        <f t="shared" si="3"/>
        <v>0.0804968944099379</v>
      </c>
      <c r="H4">
        <f t="shared" si="3"/>
        <v>0.09411764705882351</v>
      </c>
      <c r="I4">
        <f t="shared" si="3"/>
        <v>0.10815642458100558</v>
      </c>
      <c r="J4">
        <f t="shared" si="3"/>
        <v>0.1225531914893617</v>
      </c>
      <c r="K4">
        <f t="shared" si="3"/>
        <v>0.13725888324873098</v>
      </c>
      <c r="L4">
        <f t="shared" si="3"/>
        <v>0.15223300970873785</v>
      </c>
      <c r="M4">
        <f t="shared" si="3"/>
        <v>0.16744186046511628</v>
      </c>
      <c r="N4">
        <f t="shared" si="3"/>
        <v>0.18285714285714286</v>
      </c>
      <c r="O4">
        <f t="shared" si="3"/>
        <v>0.1984549356223176</v>
      </c>
      <c r="P4">
        <f t="shared" si="3"/>
        <v>0.21421487603305783</v>
      </c>
      <c r="Q4">
        <f t="shared" si="3"/>
        <v>0.2301195219123506</v>
      </c>
      <c r="R4">
        <f t="shared" si="3"/>
        <v>0.24615384615384617</v>
      </c>
    </row>
    <row r="5" spans="1:18" ht="12.75">
      <c r="A5" t="str">
        <f>CONCATENATE("5 / ",TEXT(5*B22,"0,00")," мм")</f>
        <v>5 / 2,50 мм</v>
      </c>
      <c r="B5">
        <f>(5^2)*(B21)/(1000*(5*B22/(B21)+0.45))</f>
        <v>0.029411764705882353</v>
      </c>
      <c r="C5">
        <f aca="true" t="shared" si="4" ref="C5:R5">(5^2)*(C21)/(1000*(5*C22/(C21)+0.45))</f>
        <v>0.04310344827586207</v>
      </c>
      <c r="D5">
        <f t="shared" si="4"/>
        <v>0.05844155844155843</v>
      </c>
      <c r="E5">
        <f t="shared" si="4"/>
        <v>0.07515337423312883</v>
      </c>
      <c r="F5">
        <f t="shared" si="4"/>
        <v>0.09302325581395349</v>
      </c>
      <c r="G5">
        <f t="shared" si="4"/>
        <v>0.11187845303867404</v>
      </c>
      <c r="H5">
        <f t="shared" si="4"/>
        <v>0.13157894736842105</v>
      </c>
      <c r="I5">
        <f t="shared" si="4"/>
        <v>0.1520100502512563</v>
      </c>
      <c r="J5">
        <f t="shared" si="4"/>
        <v>0.17307692307692307</v>
      </c>
      <c r="K5">
        <f t="shared" si="4"/>
        <v>0.19470046082949308</v>
      </c>
      <c r="L5">
        <f t="shared" si="4"/>
        <v>0.2168141592920354</v>
      </c>
      <c r="M5">
        <f t="shared" si="4"/>
        <v>0.23936170212765956</v>
      </c>
      <c r="N5">
        <f t="shared" si="4"/>
        <v>0.26229508196721313</v>
      </c>
      <c r="O5">
        <f t="shared" si="4"/>
        <v>0.2855731225296443</v>
      </c>
      <c r="P5">
        <f t="shared" si="4"/>
        <v>0.3091603053435114</v>
      </c>
      <c r="Q5">
        <f t="shared" si="4"/>
        <v>0.33302583025830257</v>
      </c>
      <c r="R5">
        <f t="shared" si="4"/>
        <v>0.35714285714285715</v>
      </c>
    </row>
    <row r="6" spans="1:18" ht="12.75">
      <c r="A6" t="str">
        <f>CONCATENATE("6 / ",TEXT(6*B22,"0,00")," мм")</f>
        <v>6 / 3,00 мм</v>
      </c>
      <c r="B6">
        <f>(6^2)*(B21)/(1000*(6*B22/(B21)+0.45))</f>
        <v>0.036923076923076927</v>
      </c>
      <c r="C6">
        <f aca="true" t="shared" si="5" ref="C6:R6">(6^2)*(C21)/(1000*(6*C22/(C21)+0.45))</f>
        <v>0.05454545454545454</v>
      </c>
      <c r="D6">
        <f t="shared" si="5"/>
        <v>0.07448275862068965</v>
      </c>
      <c r="E6">
        <f t="shared" si="5"/>
        <v>0.09639344262295083</v>
      </c>
      <c r="F6">
        <f t="shared" si="5"/>
        <v>0.12</v>
      </c>
      <c r="G6">
        <f t="shared" si="5"/>
        <v>0.14507462686567163</v>
      </c>
      <c r="H6">
        <f t="shared" si="5"/>
        <v>0.17142857142857143</v>
      </c>
      <c r="I6">
        <f t="shared" si="5"/>
        <v>0.19890410958904112</v>
      </c>
      <c r="J6">
        <f t="shared" si="5"/>
        <v>0.22736842105263158</v>
      </c>
      <c r="K6">
        <f t="shared" si="5"/>
        <v>0.2567088607594936</v>
      </c>
      <c r="L6">
        <f t="shared" si="5"/>
        <v>0.28682926829268296</v>
      </c>
      <c r="M6">
        <f t="shared" si="5"/>
        <v>0.3176470588235294</v>
      </c>
      <c r="N6">
        <f t="shared" si="5"/>
        <v>0.3490909090909091</v>
      </c>
      <c r="O6">
        <f t="shared" si="5"/>
        <v>0.3810989010989011</v>
      </c>
      <c r="P6">
        <f t="shared" si="5"/>
        <v>0.4136170212765957</v>
      </c>
      <c r="Q6">
        <f t="shared" si="5"/>
        <v>0.4465979381443299</v>
      </c>
      <c r="R6">
        <f t="shared" si="5"/>
        <v>0.48</v>
      </c>
    </row>
    <row r="7" spans="1:18" ht="12.75">
      <c r="A7" t="str">
        <f>CONCATENATE("7 / ",TEXT(7*B22,"0,00")," мм")</f>
        <v>7 / 3,50 мм</v>
      </c>
      <c r="B7">
        <f>(7^2)*(B21)/(1000*(7*B22/(B21)+0.45))</f>
        <v>0.04454545454545455</v>
      </c>
      <c r="C7">
        <f aca="true" t="shared" si="6" ref="C7:R7">(7^2)*(C21)/(1000*(7*C22/(C21)+0.45))</f>
        <v>0.06621621621621622</v>
      </c>
      <c r="D7">
        <f t="shared" si="6"/>
        <v>0.09092783505154639</v>
      </c>
      <c r="E7">
        <f t="shared" si="6"/>
        <v>0.11827586206896552</v>
      </c>
      <c r="F7">
        <f t="shared" si="6"/>
        <v>0.1479245283018868</v>
      </c>
      <c r="G7">
        <f t="shared" si="6"/>
        <v>0.17959276018099546</v>
      </c>
      <c r="H7">
        <f t="shared" si="6"/>
        <v>0.21304347826086956</v>
      </c>
      <c r="I7">
        <f t="shared" si="6"/>
        <v>0.24807531380753134</v>
      </c>
      <c r="J7">
        <f t="shared" si="6"/>
        <v>0.28451612903225804</v>
      </c>
      <c r="K7">
        <f t="shared" si="6"/>
        <v>0.3222178988326848</v>
      </c>
      <c r="L7">
        <f t="shared" si="6"/>
        <v>0.36105263157894735</v>
      </c>
      <c r="M7">
        <f t="shared" si="6"/>
        <v>0.4009090909090909</v>
      </c>
      <c r="N7">
        <f t="shared" si="6"/>
        <v>0.4416901408450704</v>
      </c>
      <c r="O7">
        <f t="shared" si="6"/>
        <v>0.4833105802047781</v>
      </c>
      <c r="P7">
        <f t="shared" si="6"/>
        <v>0.5256953642384106</v>
      </c>
      <c r="Q7">
        <f t="shared" si="6"/>
        <v>0.5687781350482315</v>
      </c>
      <c r="R7">
        <f t="shared" si="6"/>
        <v>0.6125</v>
      </c>
    </row>
    <row r="8" spans="1:18" ht="12.75">
      <c r="A8" t="str">
        <f>CONCATENATE("8 / ",TEXT(8*B22,"0,00")," мм")</f>
        <v>8 / 4,00 мм</v>
      </c>
      <c r="B8">
        <f>(8^2)*(B21)/(1000*(8*B22/(B21)+0.45))</f>
        <v>0.052244897959183675</v>
      </c>
      <c r="C8">
        <f aca="true" t="shared" si="7" ref="C8:R8">(8^2)*(C21)/(1000*(8*C22/(C21)+0.45))</f>
        <v>0.07804878048780486</v>
      </c>
      <c r="D8">
        <f t="shared" si="7"/>
        <v>0.10766355140186916</v>
      </c>
      <c r="E8">
        <f t="shared" si="7"/>
        <v>0.14062780269058298</v>
      </c>
      <c r="F8">
        <f t="shared" si="7"/>
        <v>0.17655172413793102</v>
      </c>
      <c r="G8">
        <f t="shared" si="7"/>
        <v>0.21510373443983405</v>
      </c>
      <c r="H8">
        <f t="shared" si="7"/>
        <v>0.256</v>
      </c>
      <c r="I8">
        <f t="shared" si="7"/>
        <v>0.298996138996139</v>
      </c>
      <c r="J8">
        <f t="shared" si="7"/>
        <v>0.34388059701492535</v>
      </c>
      <c r="K8">
        <f t="shared" si="7"/>
        <v>0.39046931407942237</v>
      </c>
      <c r="L8">
        <f t="shared" si="7"/>
        <v>0.43860139860139863</v>
      </c>
      <c r="M8">
        <f t="shared" si="7"/>
        <v>0.48813559322033895</v>
      </c>
      <c r="N8">
        <f t="shared" si="7"/>
        <v>0.5389473684210526</v>
      </c>
      <c r="O8">
        <f t="shared" si="7"/>
        <v>0.590926517571885</v>
      </c>
      <c r="P8">
        <f t="shared" si="7"/>
        <v>0.6439751552795032</v>
      </c>
      <c r="Q8">
        <f t="shared" si="7"/>
        <v>0.6980060422960725</v>
      </c>
      <c r="R8">
        <f t="shared" si="7"/>
        <v>0.7529411764705881</v>
      </c>
    </row>
    <row r="9" spans="1:18" ht="12.75">
      <c r="A9" t="str">
        <f>CONCATENATE("9 / ",TEXT(9*B22,"0,00")," мм")</f>
        <v>9 / 4,50 мм</v>
      </c>
      <c r="B9">
        <f>(9^2)*(B21)/(1000*(9*B22/(B21)+0.45))</f>
        <v>0.06</v>
      </c>
      <c r="C9">
        <f aca="true" t="shared" si="8" ref="C9:R9">(9^2)*(C21)/(1000*(9*C22/(C21)+0.45))</f>
        <v>0.09</v>
      </c>
      <c r="D9">
        <f t="shared" si="8"/>
        <v>0.12461538461538461</v>
      </c>
      <c r="E9">
        <f t="shared" si="8"/>
        <v>0.16333333333333333</v>
      </c>
      <c r="F9">
        <f t="shared" si="8"/>
        <v>0.2057142857142857</v>
      </c>
      <c r="G9">
        <f t="shared" si="8"/>
        <v>0.2513793103448276</v>
      </c>
      <c r="H9">
        <f t="shared" si="8"/>
        <v>0.3</v>
      </c>
      <c r="I9">
        <f t="shared" si="8"/>
        <v>0.35129032258064513</v>
      </c>
      <c r="J9">
        <f t="shared" si="8"/>
        <v>0.405</v>
      </c>
      <c r="K9">
        <f t="shared" si="8"/>
        <v>0.460909090909091</v>
      </c>
      <c r="L9">
        <f t="shared" si="8"/>
        <v>0.5188235294117647</v>
      </c>
      <c r="M9">
        <f t="shared" si="8"/>
        <v>0.5785714285714286</v>
      </c>
      <c r="N9">
        <f t="shared" si="8"/>
        <v>0.64</v>
      </c>
      <c r="O9">
        <f t="shared" si="8"/>
        <v>0.7029729729729729</v>
      </c>
      <c r="P9">
        <f t="shared" si="8"/>
        <v>0.7673684210526316</v>
      </c>
      <c r="Q9">
        <f t="shared" si="8"/>
        <v>0.8330769230769232</v>
      </c>
      <c r="R9">
        <f t="shared" si="8"/>
        <v>0.9</v>
      </c>
    </row>
    <row r="10" spans="1:18" ht="12.75">
      <c r="A10" t="str">
        <f>CONCATENATE("10 / ",TEXT(10*B22,"0,00")," мм")</f>
        <v>10 / 5,00 мм</v>
      </c>
      <c r="B10">
        <f>(10^2)*(B21)/(1000*(10*B22/(B21)+0.45))</f>
        <v>0.06779661016949153</v>
      </c>
      <c r="C10">
        <f aca="true" t="shared" si="9" ref="C10:R10">(10^2)*(C21)/(1000*(10*C22/(C21)+0.45))</f>
        <v>0.10204081632653061</v>
      </c>
      <c r="D10">
        <f t="shared" si="9"/>
        <v>0.14173228346456693</v>
      </c>
      <c r="E10">
        <f t="shared" si="9"/>
        <v>0.18631178707224333</v>
      </c>
      <c r="F10">
        <f t="shared" si="9"/>
        <v>0.23529411764705882</v>
      </c>
      <c r="G10">
        <f t="shared" si="9"/>
        <v>0.28825622775800713</v>
      </c>
      <c r="H10">
        <f t="shared" si="9"/>
        <v>0.3448275862068966</v>
      </c>
      <c r="I10">
        <f t="shared" si="9"/>
        <v>0.4046822742474916</v>
      </c>
      <c r="J10">
        <f t="shared" si="9"/>
        <v>0.46753246753246747</v>
      </c>
      <c r="K10">
        <f t="shared" si="9"/>
        <v>0.5331230283911672</v>
      </c>
      <c r="L10">
        <f t="shared" si="9"/>
        <v>0.6012269938650306</v>
      </c>
      <c r="M10">
        <f t="shared" si="9"/>
        <v>0.6716417910447761</v>
      </c>
      <c r="N10">
        <f t="shared" si="9"/>
        <v>0.7441860465116279</v>
      </c>
      <c r="O10">
        <f t="shared" si="9"/>
        <v>0.8186968838526912</v>
      </c>
      <c r="P10">
        <f t="shared" si="9"/>
        <v>0.8950276243093923</v>
      </c>
      <c r="Q10">
        <f t="shared" si="9"/>
        <v>0.9730458221024259</v>
      </c>
      <c r="R10">
        <f t="shared" si="9"/>
        <v>1.0526315789473684</v>
      </c>
    </row>
    <row r="11" spans="1:18" ht="12.75">
      <c r="A11" t="str">
        <f>CONCATENATE("11 / ",TEXT(11*B22,"0,00")," мм")</f>
        <v>11 / 5,50 мм</v>
      </c>
      <c r="B11">
        <f>(11^2)*(B21)/(1000*(11*B22/(B21)+0.45))</f>
        <v>0.075625</v>
      </c>
      <c r="C11">
        <f aca="true" t="shared" si="10" ref="C11:R11">(11^2)*(C21)/(1000*(11*C22/(C21)+0.45))</f>
        <v>0.11415094339622639</v>
      </c>
      <c r="D11">
        <f t="shared" si="10"/>
        <v>0.15897810218978103</v>
      </c>
      <c r="E11">
        <f t="shared" si="10"/>
        <v>0.2095053003533569</v>
      </c>
      <c r="F11">
        <f t="shared" si="10"/>
        <v>0.2652054794520548</v>
      </c>
      <c r="G11">
        <f t="shared" si="10"/>
        <v>0.32561461794019936</v>
      </c>
      <c r="H11">
        <f t="shared" si="10"/>
        <v>0.3903225806451613</v>
      </c>
      <c r="I11">
        <f t="shared" si="10"/>
        <v>0.4589655172413793</v>
      </c>
      <c r="J11">
        <f t="shared" si="10"/>
        <v>0.5312195121951219</v>
      </c>
      <c r="K11">
        <f t="shared" si="10"/>
        <v>0.6067952522255192</v>
      </c>
      <c r="L11">
        <f t="shared" si="10"/>
        <v>0.6854335260115607</v>
      </c>
      <c r="M11">
        <f t="shared" si="10"/>
        <v>0.7669014084507043</v>
      </c>
      <c r="N11">
        <f t="shared" si="10"/>
        <v>0.850989010989011</v>
      </c>
      <c r="O11">
        <f t="shared" si="10"/>
        <v>0.9375067024128685</v>
      </c>
      <c r="P11">
        <f t="shared" si="10"/>
        <v>1.026282722513089</v>
      </c>
      <c r="Q11">
        <f t="shared" si="10"/>
        <v>1.117161125319693</v>
      </c>
      <c r="R11">
        <f t="shared" si="10"/>
        <v>1.21</v>
      </c>
    </row>
    <row r="12" spans="1:18" ht="12.75">
      <c r="A12" t="str">
        <f>CONCATENATE("12 / ",TEXT(12*B22,"0,00")," мм")</f>
        <v>12 / 6,00 мм</v>
      </c>
      <c r="B12">
        <f>(12^2)*(B21)/(1000*(12*B22/(B21)+0.45))</f>
        <v>0.08347826086956522</v>
      </c>
      <c r="C12">
        <f aca="true" t="shared" si="11" ref="C12:R12">(12^2)*(C21)/(1000*(12*C22/(C21)+0.45))</f>
        <v>0.12631578947368421</v>
      </c>
      <c r="D12">
        <f t="shared" si="11"/>
        <v>0.1763265306122449</v>
      </c>
      <c r="E12">
        <f t="shared" si="11"/>
        <v>0.23287128712871288</v>
      </c>
      <c r="F12">
        <f t="shared" si="11"/>
        <v>0.2953846153846154</v>
      </c>
      <c r="G12">
        <f t="shared" si="11"/>
        <v>0.36336448598130844</v>
      </c>
      <c r="H12">
        <f t="shared" si="11"/>
        <v>0.43636363636363634</v>
      </c>
      <c r="I12">
        <f t="shared" si="11"/>
        <v>0.5139823008849558</v>
      </c>
      <c r="J12">
        <f t="shared" si="11"/>
        <v>0.5958620689655172</v>
      </c>
      <c r="K12">
        <f t="shared" si="11"/>
        <v>0.6816806722689076</v>
      </c>
      <c r="L12">
        <f t="shared" si="11"/>
        <v>0.7711475409836066</v>
      </c>
      <c r="M12">
        <f t="shared" si="11"/>
        <v>0.864</v>
      </c>
      <c r="N12">
        <f t="shared" si="11"/>
        <v>0.96</v>
      </c>
      <c r="O12">
        <f t="shared" si="11"/>
        <v>1.0589312977099237</v>
      </c>
      <c r="P12">
        <f t="shared" si="11"/>
        <v>1.160597014925373</v>
      </c>
      <c r="Q12">
        <f t="shared" si="11"/>
        <v>1.2648175182481751</v>
      </c>
      <c r="R12">
        <f t="shared" si="11"/>
        <v>1.3714285714285714</v>
      </c>
    </row>
    <row r="13" spans="1:18" ht="12.75">
      <c r="A13" t="str">
        <f>CONCATENATE("13 / ",TEXT(13*B22,"0,00")," мм")</f>
        <v>13 / 6,50 мм</v>
      </c>
      <c r="B13">
        <f>(13^2)*(B21)/(1000*(13*B22/(B21)+0.45))</f>
        <v>0.09135135135135135</v>
      </c>
      <c r="C13">
        <f aca="true" t="shared" si="12" ref="C13:R13">(13^2)*(C21)/(1000*(13*C22/(C21)+0.45))</f>
        <v>0.1385245901639344</v>
      </c>
      <c r="D13">
        <f t="shared" si="12"/>
        <v>0.19375796178343951</v>
      </c>
      <c r="E13">
        <f t="shared" si="12"/>
        <v>0.2563777089783282</v>
      </c>
      <c r="F13">
        <f t="shared" si="12"/>
        <v>0.3257831325301205</v>
      </c>
      <c r="G13">
        <f t="shared" si="12"/>
        <v>0.4014369501466276</v>
      </c>
      <c r="H13">
        <f t="shared" si="12"/>
        <v>0.4828571428571429</v>
      </c>
      <c r="I13">
        <f t="shared" si="12"/>
        <v>0.5696100278551532</v>
      </c>
      <c r="J13">
        <f t="shared" si="12"/>
        <v>0.6613043478260869</v>
      </c>
      <c r="K13">
        <f t="shared" si="12"/>
        <v>0.7575862068965518</v>
      </c>
      <c r="L13">
        <f t="shared" si="12"/>
        <v>0.8581347150259067</v>
      </c>
      <c r="M13">
        <f t="shared" si="12"/>
        <v>0.9626582278481012</v>
      </c>
      <c r="N13">
        <f t="shared" si="12"/>
        <v>1.070891089108911</v>
      </c>
      <c r="O13">
        <f t="shared" si="12"/>
        <v>1.1825907990314772</v>
      </c>
      <c r="P13">
        <f t="shared" si="12"/>
        <v>1.2975355450236967</v>
      </c>
      <c r="Q13">
        <f t="shared" si="12"/>
        <v>1.415522041763341</v>
      </c>
      <c r="R13">
        <f t="shared" si="12"/>
        <v>1.5363636363636364</v>
      </c>
    </row>
    <row r="14" spans="1:18" ht="12.75">
      <c r="A14" t="str">
        <f>CONCATENATE("14 / ",TEXT(14*B22,"0,00")," мм")</f>
        <v>14 / 7,00 мм</v>
      </c>
      <c r="B14">
        <f>(14^2)*(B21)/(1000*(14*B22/(B21)+0.45))</f>
        <v>0.09924050632911392</v>
      </c>
      <c r="C14">
        <f aca="true" t="shared" si="13" ref="C14:R14">(14^2)*(C21)/(1000*(14*C22/(C21)+0.45))</f>
        <v>0.15076923076923077</v>
      </c>
      <c r="D14">
        <f t="shared" si="13"/>
        <v>0.2112574850299401</v>
      </c>
      <c r="E14">
        <f t="shared" si="13"/>
        <v>0.28</v>
      </c>
      <c r="F14">
        <f t="shared" si="13"/>
        <v>0.3563636363636364</v>
      </c>
      <c r="G14">
        <f t="shared" si="13"/>
        <v>0.4397783933518006</v>
      </c>
      <c r="H14">
        <f t="shared" si="13"/>
        <v>0.5297297297297298</v>
      </c>
      <c r="I14">
        <f t="shared" si="13"/>
        <v>0.6257519788918205</v>
      </c>
      <c r="J14">
        <f t="shared" si="13"/>
        <v>0.7274226804123711</v>
      </c>
      <c r="K14">
        <f t="shared" si="13"/>
        <v>0.8343576826196474</v>
      </c>
      <c r="L14">
        <f t="shared" si="13"/>
        <v>0.9462068965517242</v>
      </c>
      <c r="M14">
        <f t="shared" si="13"/>
        <v>1.0626506024096387</v>
      </c>
      <c r="N14">
        <f t="shared" si="13"/>
        <v>1.1833962264150943</v>
      </c>
      <c r="O14">
        <f t="shared" si="13"/>
        <v>1.308175519630485</v>
      </c>
      <c r="P14">
        <f t="shared" si="13"/>
        <v>1.4367420814479637</v>
      </c>
      <c r="Q14">
        <f t="shared" si="13"/>
        <v>1.568869179600887</v>
      </c>
      <c r="R14">
        <f t="shared" si="13"/>
        <v>1.7043478260869565</v>
      </c>
    </row>
    <row r="15" spans="1:18" ht="12.75">
      <c r="A15" t="str">
        <f>CONCATENATE("15 / ",TEXT(15*B22,"0,00")," мм")</f>
        <v>15 / 7,50 мм</v>
      </c>
      <c r="B15">
        <f>(15^2)*(B21)/(1000*(15*B22/(B21)+0.45))</f>
        <v>0.10714285714285714</v>
      </c>
      <c r="C15">
        <f aca="true" t="shared" si="14" ref="C15:R15">(15^2)*(C21)/(1000*(15*C22/(C21)+0.45))</f>
        <v>0.16304347826086957</v>
      </c>
      <c r="D15">
        <f t="shared" si="14"/>
        <v>0.2288135593220339</v>
      </c>
      <c r="E15">
        <f t="shared" si="14"/>
        <v>0.3037190082644628</v>
      </c>
      <c r="F15">
        <f t="shared" si="14"/>
        <v>0.3870967741935484</v>
      </c>
      <c r="G15">
        <f t="shared" si="14"/>
        <v>0.4783464566929134</v>
      </c>
      <c r="H15">
        <f t="shared" si="14"/>
        <v>0.5769230769230769</v>
      </c>
      <c r="I15">
        <f t="shared" si="14"/>
        <v>0.6823308270676692</v>
      </c>
      <c r="J15">
        <f t="shared" si="14"/>
        <v>0.7941176470588235</v>
      </c>
      <c r="K15">
        <f t="shared" si="14"/>
        <v>0.9118705035971223</v>
      </c>
      <c r="L15">
        <f t="shared" si="14"/>
        <v>1.035211267605634</v>
      </c>
      <c r="M15">
        <f t="shared" si="14"/>
        <v>1.1637931034482758</v>
      </c>
      <c r="N15">
        <f t="shared" si="14"/>
        <v>1.2972972972972974</v>
      </c>
      <c r="O15">
        <f t="shared" si="14"/>
        <v>1.435430463576159</v>
      </c>
      <c r="P15">
        <f t="shared" si="14"/>
        <v>1.5779220779220777</v>
      </c>
      <c r="Q15">
        <f t="shared" si="14"/>
        <v>1.7245222929936306</v>
      </c>
      <c r="R15">
        <f t="shared" si="14"/>
        <v>1.875</v>
      </c>
    </row>
    <row r="16" spans="1:18" ht="12.75">
      <c r="A16" t="str">
        <f>CONCATENATE("16 / ",TEXT(16*B22,"0,00")," мм")</f>
        <v>16 / 8,00 мм</v>
      </c>
      <c r="B16">
        <f>(16^2)*(B21)/(1000*(16*B22/(B21)+0.45))</f>
        <v>0.1150561797752809</v>
      </c>
      <c r="C16">
        <f aca="true" t="shared" si="15" ref="C16:R16">(16^2)*(C21)/(1000*(16*C22/(C21)+0.45))</f>
        <v>0.17534246575342463</v>
      </c>
      <c r="D16">
        <f t="shared" si="15"/>
        <v>0.24641711229946525</v>
      </c>
      <c r="E16">
        <f t="shared" si="15"/>
        <v>0.3275195822454308</v>
      </c>
      <c r="F16">
        <f t="shared" si="15"/>
        <v>0.4179591836734694</v>
      </c>
      <c r="G16">
        <f t="shared" si="15"/>
        <v>0.5171072319201995</v>
      </c>
      <c r="H16">
        <f t="shared" si="15"/>
        <v>0.6243902439024389</v>
      </c>
      <c r="I16">
        <f t="shared" si="15"/>
        <v>0.7392840095465394</v>
      </c>
      <c r="J16">
        <f t="shared" si="15"/>
        <v>0.8613084112149533</v>
      </c>
      <c r="K16">
        <f t="shared" si="15"/>
        <v>0.9900228832951945</v>
      </c>
      <c r="L16">
        <f t="shared" si="15"/>
        <v>1.1250224215246638</v>
      </c>
      <c r="M16">
        <f t="shared" si="15"/>
        <v>1.265934065934066</v>
      </c>
      <c r="N16">
        <f t="shared" si="15"/>
        <v>1.4124137931034482</v>
      </c>
      <c r="O16">
        <f t="shared" si="15"/>
        <v>1.5641437632135309</v>
      </c>
      <c r="P16">
        <f t="shared" si="15"/>
        <v>1.7208298755186724</v>
      </c>
      <c r="Q16">
        <f t="shared" si="15"/>
        <v>1.8821995926680246</v>
      </c>
      <c r="R16">
        <f t="shared" si="15"/>
        <v>2.048</v>
      </c>
    </row>
    <row r="17" spans="1:18" ht="12.75">
      <c r="A17" t="str">
        <f>CONCATENATE("17 / ",TEXT(17*B22,"0,00")," мм")</f>
        <v>17 / 8,50 мм</v>
      </c>
      <c r="B17">
        <f>(17^2)*(B21)/(1000*(17*B22/(B21)+0.45))</f>
        <v>0.12297872340425532</v>
      </c>
      <c r="C17">
        <f aca="true" t="shared" si="16" ref="C17:R17">(17^2)*(C21)/(1000*(17*C22/(C21)+0.45))</f>
        <v>0.18766233766233767</v>
      </c>
      <c r="D17">
        <f t="shared" si="16"/>
        <v>0.26406091370558377</v>
      </c>
      <c r="E17">
        <f t="shared" si="16"/>
        <v>0.35138957816377175</v>
      </c>
      <c r="F17">
        <f t="shared" si="16"/>
        <v>0.4489320388349515</v>
      </c>
      <c r="G17">
        <f t="shared" si="16"/>
        <v>0.5560332541567695</v>
      </c>
      <c r="H17">
        <f t="shared" si="16"/>
        <v>0.672093023255814</v>
      </c>
      <c r="I17">
        <f t="shared" si="16"/>
        <v>0.7965603644646926</v>
      </c>
      <c r="J17">
        <f t="shared" si="16"/>
        <v>0.9289285714285714</v>
      </c>
      <c r="K17">
        <f t="shared" si="16"/>
        <v>1.068730853391685</v>
      </c>
      <c r="L17">
        <f t="shared" si="16"/>
        <v>1.2155364806866953</v>
      </c>
      <c r="M17">
        <f t="shared" si="16"/>
        <v>1.3689473684210527</v>
      </c>
      <c r="N17">
        <f t="shared" si="16"/>
        <v>1.528595041322314</v>
      </c>
      <c r="O17">
        <f t="shared" si="16"/>
        <v>1.6941379310344828</v>
      </c>
      <c r="P17">
        <f t="shared" si="16"/>
        <v>1.8652589641434265</v>
      </c>
      <c r="Q17">
        <f t="shared" si="16"/>
        <v>2.041663405088063</v>
      </c>
      <c r="R17">
        <f t="shared" si="16"/>
        <v>2.223076923076923</v>
      </c>
    </row>
    <row r="18" spans="1:18" ht="12.75">
      <c r="A18" t="str">
        <f>CONCATENATE("18 / ",TEXT(18*B22,"0,00")," мм")</f>
        <v>18 / 9,00 мм</v>
      </c>
      <c r="B18">
        <f>(18^2)*(B21)/(1000*(18*B22/(B21)+0.45))</f>
        <v>0.13090909090909092</v>
      </c>
      <c r="C18">
        <f aca="true" t="shared" si="17" ref="C18:R18">(18^2)*(C21)/(1000*(18*C22/(C21)+0.45))</f>
        <v>0.2</v>
      </c>
      <c r="D18">
        <f t="shared" si="17"/>
        <v>0.2817391304347826</v>
      </c>
      <c r="E18">
        <f t="shared" si="17"/>
        <v>0.37531914893617013</v>
      </c>
      <c r="F18">
        <f t="shared" si="17"/>
        <v>0.48</v>
      </c>
      <c r="G18">
        <f t="shared" si="17"/>
        <v>0.5951020408163266</v>
      </c>
      <c r="H18">
        <f t="shared" si="17"/>
        <v>0.72</v>
      </c>
      <c r="I18">
        <f t="shared" si="17"/>
        <v>0.8541176470588234</v>
      </c>
      <c r="J18">
        <f t="shared" si="17"/>
        <v>0.9969230769230769</v>
      </c>
      <c r="K18">
        <f t="shared" si="17"/>
        <v>1.1479245283018868</v>
      </c>
      <c r="L18">
        <f t="shared" si="17"/>
        <v>1.3066666666666666</v>
      </c>
      <c r="M18">
        <f t="shared" si="17"/>
        <v>1.4727272727272727</v>
      </c>
      <c r="N18">
        <f t="shared" si="17"/>
        <v>1.6457142857142857</v>
      </c>
      <c r="O18">
        <f t="shared" si="17"/>
        <v>1.825263157894737</v>
      </c>
      <c r="P18">
        <f t="shared" si="17"/>
        <v>2.0110344827586206</v>
      </c>
      <c r="Q18">
        <f t="shared" si="17"/>
        <v>2.2027118644067794</v>
      </c>
      <c r="R18">
        <f t="shared" si="17"/>
        <v>2.4</v>
      </c>
    </row>
    <row r="19" spans="1:18" ht="12.75">
      <c r="A19" t="str">
        <f>CONCATENATE("19 / ",TEXT(16*B22,"0,00")," мм")</f>
        <v>19 / 8,00 мм</v>
      </c>
      <c r="B19">
        <f>(19^2)*(B21)/(1000*(19*B22/(B21)+0.45))</f>
        <v>0.13884615384615384</v>
      </c>
      <c r="C19">
        <f aca="true" t="shared" si="18" ref="C19:R19">(19^2)*(C21)/(1000*(19*C22/(C21)+0.45))</f>
        <v>0.21235294117647058</v>
      </c>
      <c r="D19">
        <f t="shared" si="18"/>
        <v>0.29944700460829493</v>
      </c>
      <c r="E19">
        <f t="shared" si="18"/>
        <v>0.3993002257336343</v>
      </c>
      <c r="F19">
        <f t="shared" si="18"/>
        <v>0.5111504424778761</v>
      </c>
      <c r="G19">
        <f t="shared" si="18"/>
        <v>0.6342950108459869</v>
      </c>
      <c r="H19">
        <f t="shared" si="18"/>
        <v>0.7680851063829788</v>
      </c>
      <c r="I19">
        <f t="shared" si="18"/>
        <v>0.9119206680584552</v>
      </c>
      <c r="J19">
        <f t="shared" si="18"/>
        <v>1.0652459016393443</v>
      </c>
      <c r="K19">
        <f t="shared" si="18"/>
        <v>1.2275452716297788</v>
      </c>
      <c r="L19">
        <f t="shared" si="18"/>
        <v>1.3983399209486167</v>
      </c>
      <c r="M19">
        <f t="shared" si="18"/>
        <v>1.5771844660194176</v>
      </c>
      <c r="N19">
        <f t="shared" si="18"/>
        <v>1.7636641221374045</v>
      </c>
      <c r="O19">
        <f t="shared" si="18"/>
        <v>1.9573921200750468</v>
      </c>
      <c r="P19">
        <f t="shared" si="18"/>
        <v>2.158007380073801</v>
      </c>
      <c r="Q19">
        <f t="shared" si="18"/>
        <v>2.3651724137931036</v>
      </c>
      <c r="R19">
        <f t="shared" si="18"/>
        <v>2.5785714285714287</v>
      </c>
    </row>
    <row r="20" spans="1:18" ht="12.75">
      <c r="A20" t="str">
        <f>CONCATENATE("20 / ",TEXT(20*B22,"0,00")," мм")</f>
        <v>20 / 10,00 мм</v>
      </c>
      <c r="B20">
        <f>(20^2)*(B21)/(1000*(20*B22/(B21)+0.45))</f>
        <v>0.14678899082568808</v>
      </c>
      <c r="C20">
        <f aca="true" t="shared" si="19" ref="C20:R20">(20^2)*(C21)/(1000*(20*C22/(C21)+0.45))</f>
        <v>0.2247191011235955</v>
      </c>
      <c r="D20">
        <f t="shared" si="19"/>
        <v>0.3171806167400881</v>
      </c>
      <c r="E20">
        <f t="shared" si="19"/>
        <v>0.42332613390928725</v>
      </c>
      <c r="F20">
        <f t="shared" si="19"/>
        <v>0.5423728813559322</v>
      </c>
      <c r="G20">
        <f t="shared" si="19"/>
        <v>0.6735966735966735</v>
      </c>
      <c r="H20">
        <f t="shared" si="19"/>
        <v>0.8163265306122449</v>
      </c>
      <c r="I20">
        <f t="shared" si="19"/>
        <v>0.9699398797595191</v>
      </c>
      <c r="J20">
        <f t="shared" si="19"/>
        <v>1.1338582677165354</v>
      </c>
      <c r="K20">
        <f t="shared" si="19"/>
        <v>1.3075435203094776</v>
      </c>
      <c r="L20">
        <f t="shared" si="19"/>
        <v>1.4904942965779466</v>
      </c>
      <c r="M20">
        <f t="shared" si="19"/>
        <v>1.6822429906542056</v>
      </c>
      <c r="N20">
        <f t="shared" si="19"/>
        <v>1.8823529411764706</v>
      </c>
      <c r="O20">
        <f t="shared" si="19"/>
        <v>2.090415913200723</v>
      </c>
      <c r="P20">
        <f t="shared" si="19"/>
        <v>2.306049822064057</v>
      </c>
      <c r="Q20">
        <f t="shared" si="19"/>
        <v>2.5288966725043784</v>
      </c>
      <c r="R20">
        <f t="shared" si="19"/>
        <v>2.7586206896551726</v>
      </c>
    </row>
    <row r="21" spans="1:18" ht="12.75">
      <c r="A21" t="s">
        <v>0</v>
      </c>
      <c r="B21">
        <v>2</v>
      </c>
      <c r="C21">
        <v>2.5</v>
      </c>
      <c r="D21">
        <v>3</v>
      </c>
      <c r="E21">
        <v>3.5</v>
      </c>
      <c r="F21">
        <v>4</v>
      </c>
      <c r="G21">
        <v>4.5</v>
      </c>
      <c r="H21">
        <v>5</v>
      </c>
      <c r="I21">
        <v>5.5</v>
      </c>
      <c r="J21">
        <v>6</v>
      </c>
      <c r="K21">
        <v>6.5</v>
      </c>
      <c r="L21">
        <v>7</v>
      </c>
      <c r="M21">
        <v>7.5</v>
      </c>
      <c r="N21">
        <v>8</v>
      </c>
      <c r="O21">
        <v>8.5</v>
      </c>
      <c r="P21">
        <v>9</v>
      </c>
      <c r="Q21">
        <v>9.5</v>
      </c>
      <c r="R21">
        <v>10</v>
      </c>
    </row>
    <row r="22" spans="1:18" ht="12.75">
      <c r="A22" s="5" t="s">
        <v>3</v>
      </c>
      <c r="B22" s="6">
        <v>0.5</v>
      </c>
      <c r="C22">
        <f>B22</f>
        <v>0.5</v>
      </c>
      <c r="D22">
        <f>B22</f>
        <v>0.5</v>
      </c>
      <c r="E22">
        <f>B22</f>
        <v>0.5</v>
      </c>
      <c r="F22">
        <f>B22</f>
        <v>0.5</v>
      </c>
      <c r="G22">
        <f>B22</f>
        <v>0.5</v>
      </c>
      <c r="H22">
        <f>B22</f>
        <v>0.5</v>
      </c>
      <c r="I22">
        <f>B22</f>
        <v>0.5</v>
      </c>
      <c r="J22">
        <f>B22</f>
        <v>0.5</v>
      </c>
      <c r="K22">
        <f>B22</f>
        <v>0.5</v>
      </c>
      <c r="L22">
        <f>B22</f>
        <v>0.5</v>
      </c>
      <c r="M22">
        <f>B22</f>
        <v>0.5</v>
      </c>
      <c r="N22">
        <f>B22</f>
        <v>0.5</v>
      </c>
      <c r="O22">
        <f>B22</f>
        <v>0.5</v>
      </c>
      <c r="P22">
        <f>B22</f>
        <v>0.5</v>
      </c>
      <c r="Q22">
        <f>B22</f>
        <v>0.5</v>
      </c>
      <c r="R22">
        <f>B22</f>
        <v>0.5</v>
      </c>
    </row>
    <row r="23" ht="13.5" thickBot="1"/>
    <row r="24" ht="13.5" thickBot="1">
      <c r="A24" s="7"/>
    </row>
  </sheetData>
  <printOptions/>
  <pageMargins left="0.39" right="0.22" top="0.984251968503937" bottom="0.984251968503937" header="0.5118110236220472" footer="0.5118110236220472"/>
  <pageSetup horizontalDpi="1200" verticalDpi="1200" orientation="landscape" paperSize="9" scale="85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34">
      <selection activeCell="L19" sqref="L19"/>
      <selection activeCell="H2" sqref="H2"/>
    </sheetView>
  </sheetViews>
  <sheetFormatPr defaultColWidth="9.140625" defaultRowHeight="12.75"/>
  <cols>
    <col min="4" max="4" width="9.00390625" style="0" customWidth="1"/>
    <col min="6" max="6" width="9.28125" style="0" customWidth="1"/>
    <col min="9" max="9" width="19.28125" style="0" customWidth="1"/>
    <col min="10" max="10" width="1.8515625" style="0" customWidth="1"/>
    <col min="11" max="11" width="3.57421875" style="0" customWidth="1"/>
  </cols>
  <sheetData>
    <row r="1" spans="1:11" ht="12.7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1"/>
    </row>
    <row r="2" spans="7:8" ht="12.75">
      <c r="G2" s="3" t="s">
        <v>1</v>
      </c>
      <c r="H2" s="4">
        <f>Sheet1!B22</f>
        <v>0.5</v>
      </c>
    </row>
    <row r="22" ht="12.75">
      <c r="B22">
        <v>1</v>
      </c>
    </row>
  </sheetData>
  <printOptions/>
  <pageMargins left="0.66" right="0.31496062992125984" top="0.41" bottom="0.53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Flyman</dc:creator>
  <cp:keywords/>
  <dc:description/>
  <cp:lastModifiedBy>Flyman</cp:lastModifiedBy>
  <cp:lastPrinted>2001-02-02T15:51:54Z</cp:lastPrinted>
  <dcterms:created xsi:type="dcterms:W3CDTF">1998-07-07T06:33:15Z</dcterms:created>
  <dcterms:modified xsi:type="dcterms:W3CDTF">2003-11-25T09:38:20Z</dcterms:modified>
  <cp:category/>
  <cp:version/>
  <cp:contentType/>
  <cp:contentStatus/>
</cp:coreProperties>
</file>